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86" windowHeight="12171" activeTab="0"/>
  </bookViews>
  <sheets>
    <sheet name="Dados_Base" sheetId="1" r:id="rId1"/>
    <sheet name="Q1&amp;Q3" sheetId="2" r:id="rId2"/>
    <sheet name="Q2" sheetId="3" r:id="rId3"/>
  </sheets>
  <definedNames>
    <definedName name="_xlfn.STDEV.P" hidden="1">#NAME?</definedName>
    <definedName name="_xlfn.STDEV.S" hidden="1">#NAME?</definedName>
    <definedName name="_xlnm.Print_Area" localSheetId="0">'Dados_Base'!$A$1:$L$78</definedName>
    <definedName name="_xlnm.Print_Titles" localSheetId="0">'Dados_Base'!$1:$3</definedName>
  </definedNames>
  <calcPr fullCalcOnLoad="1"/>
</workbook>
</file>

<file path=xl/sharedStrings.xml><?xml version="1.0" encoding="utf-8"?>
<sst xmlns="http://schemas.openxmlformats.org/spreadsheetml/2006/main" count="133" uniqueCount="77">
  <si>
    <t>Departamento de Química e Bioquímica</t>
  </si>
  <si>
    <t>1º Semestre</t>
  </si>
  <si>
    <t>Média</t>
  </si>
  <si>
    <t>Data:</t>
  </si>
  <si>
    <t>RSD(%)</t>
  </si>
  <si>
    <t>Descrição sumária do procedimento analítico:</t>
  </si>
  <si>
    <r>
      <t>Conc. estimada (mg L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)</t>
    </r>
  </si>
  <si>
    <r>
      <t>Padrão 0,10 mg L</t>
    </r>
    <r>
      <rPr>
        <vertAlign val="superscript"/>
        <sz val="11"/>
        <color indexed="8"/>
        <rFont val="Times New Roman"/>
        <family val="1"/>
      </rPr>
      <t>-1</t>
    </r>
  </si>
  <si>
    <t>Desempenho da determinação de procimidona em vinhos pelo método Wp25-01</t>
  </si>
  <si>
    <t>Laboratório</t>
  </si>
  <si>
    <t>Lab. 01</t>
  </si>
  <si>
    <t>Lab. 02</t>
  </si>
  <si>
    <t>Lab. 03</t>
  </si>
  <si>
    <t>Lab. 04</t>
  </si>
  <si>
    <t>Lab. 05</t>
  </si>
  <si>
    <t>Lab. 06</t>
  </si>
  <si>
    <t>Lab. 07</t>
  </si>
  <si>
    <t>Lab. 08</t>
  </si>
  <si>
    <t>Lab. 09</t>
  </si>
  <si>
    <t>Lab. 10</t>
  </si>
  <si>
    <t>Lab. 11</t>
  </si>
  <si>
    <t>Lab. 12</t>
  </si>
  <si>
    <t>Ensaio CT-IAWP - Round 1 Year 2003</t>
  </si>
  <si>
    <r>
      <t>Teor em procimidona (mg.L</t>
    </r>
    <r>
      <rPr>
        <b/>
        <vertAlign val="superscript"/>
        <sz val="12"/>
        <color indexed="8"/>
        <rFont val="Times New Roman"/>
        <family val="1"/>
      </rPr>
      <t>-1</t>
    </r>
    <r>
      <rPr>
        <b/>
        <sz val="12"/>
        <color indexed="8"/>
        <rFont val="Times New Roman"/>
        <family val="1"/>
      </rPr>
      <t>)</t>
    </r>
  </si>
  <si>
    <t>Resultados da análise de padrões de controlo (excluindo etapa de extracção):</t>
  </si>
  <si>
    <t>1. Ensaio colaborativo</t>
  </si>
  <si>
    <r>
      <t>Padrão 0,01 mg L</t>
    </r>
    <r>
      <rPr>
        <vertAlign val="superscript"/>
        <sz val="11"/>
        <color indexed="8"/>
        <rFont val="Times New Roman"/>
        <family val="1"/>
      </rPr>
      <t>-1</t>
    </r>
  </si>
  <si>
    <r>
      <t>Padrão 0,05 mg L</t>
    </r>
    <r>
      <rPr>
        <vertAlign val="superscript"/>
        <sz val="11"/>
        <color indexed="8"/>
        <rFont val="Times New Roman"/>
        <family val="1"/>
      </rPr>
      <t>-1</t>
    </r>
  </si>
  <si>
    <t>Análise de amostras fortificadas - dois controlos por sequência de análise (dias diferentes)</t>
  </si>
  <si>
    <t>n.d</t>
  </si>
  <si>
    <t>n.d.: não detectado.</t>
  </si>
  <si>
    <t>Amostra fortificada (REF.)</t>
  </si>
  <si>
    <t>LR09/505</t>
  </si>
  <si>
    <t>LR09/525</t>
  </si>
  <si>
    <t>LR09/550</t>
  </si>
  <si>
    <t>LR09/583</t>
  </si>
  <si>
    <t>LR09/608</t>
  </si>
  <si>
    <t>LR09/623</t>
  </si>
  <si>
    <t>LR09/658</t>
  </si>
  <si>
    <t>LR09/725</t>
  </si>
  <si>
    <t>LR09/770</t>
  </si>
  <si>
    <t>LR09/790</t>
  </si>
  <si>
    <t>LR09/817</t>
  </si>
  <si>
    <t>LR09/850</t>
  </si>
  <si>
    <t>Teor de amostra (s/ adição)</t>
  </si>
  <si>
    <t>1º Ensaio de recuperação</t>
  </si>
  <si>
    <t>2º Ensaio de recuperação</t>
  </si>
  <si>
    <r>
      <t>Teor estimado (mg.L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) *</t>
    </r>
  </si>
  <si>
    <t>2. Dados de desempenho do laboratório do importador de vinho (Laboratório B)</t>
  </si>
  <si>
    <t>Qualidade em Análise Química</t>
  </si>
  <si>
    <t>Dados  Experimentais</t>
  </si>
  <si>
    <t>Mestrado em Química</t>
  </si>
  <si>
    <r>
      <t>* - Fortificação de 0,05 mg.L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: Amostras com matrizes equivalentes e com o mesmo teor esperado.</t>
    </r>
  </si>
  <si>
    <t>§ - Réplicas obtidas em condições de repetibilidade.</t>
  </si>
  <si>
    <t>Replicado I §</t>
  </si>
  <si>
    <t>Replicado II §</t>
  </si>
  <si>
    <t>df (n-1)</t>
  </si>
  <si>
    <t>A</t>
  </si>
  <si>
    <t>B</t>
  </si>
  <si>
    <t>sr</t>
  </si>
  <si>
    <r>
      <t>s</t>
    </r>
    <r>
      <rPr>
        <vertAlign val="subscript"/>
        <sz val="12"/>
        <color indexed="8"/>
        <rFont val="Times New Roman"/>
        <family val="1"/>
      </rPr>
      <t>(poolr)</t>
    </r>
    <r>
      <rPr>
        <sz val="12"/>
        <color indexed="8"/>
        <rFont val="Times New Roman"/>
        <family val="1"/>
      </rPr>
      <t xml:space="preserve"> </t>
    </r>
  </si>
  <si>
    <t>Lab B</t>
  </si>
  <si>
    <t>R1</t>
  </si>
  <si>
    <t>R2</t>
  </si>
  <si>
    <t>|d|</t>
  </si>
  <si>
    <t>r=2,8sr</t>
  </si>
  <si>
    <t>|d|&lt;sr</t>
  </si>
  <si>
    <t>sR</t>
  </si>
  <si>
    <t>df</t>
  </si>
  <si>
    <t>SdevR</t>
  </si>
  <si>
    <t>sr^2.df</t>
  </si>
  <si>
    <t>Lab A</t>
  </si>
  <si>
    <t>2.8sR</t>
  </si>
  <si>
    <t>|d|&lt;2.8sR</t>
  </si>
  <si>
    <t>CR(4)</t>
  </si>
  <si>
    <t>mg/L</t>
  </si>
  <si>
    <t>Sdev^2*df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</si>
</sst>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  <numFmt numFmtId="168" formatCode="0.0000"/>
    <numFmt numFmtId="169" formatCode="0.0%"/>
    <numFmt numFmtId="170" formatCode="0.00000000"/>
    <numFmt numFmtId="171" formatCode="0.0000000"/>
    <numFmt numFmtId="172" formatCode="0.000000"/>
    <numFmt numFmtId="173" formatCode="0.00000"/>
    <numFmt numFmtId="174" formatCode="[$-816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.5"/>
      <color indexed="6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Cambria Math"/>
      <family val="0"/>
    </font>
    <font>
      <sz val="20"/>
      <color indexed="8"/>
      <name val="+mn-e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ck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50" fillId="34" borderId="16" xfId="0" applyFont="1" applyFill="1" applyBorder="1" applyAlignment="1">
      <alignment/>
    </xf>
    <xf numFmtId="166" fontId="51" fillId="0" borderId="10" xfId="0" applyNumberFormat="1" applyFont="1" applyBorder="1" applyAlignment="1">
      <alignment horizontal="center"/>
    </xf>
    <xf numFmtId="0" fontId="51" fillId="34" borderId="17" xfId="0" applyFont="1" applyFill="1" applyBorder="1" applyAlignment="1">
      <alignment/>
    </xf>
    <xf numFmtId="0" fontId="51" fillId="0" borderId="0" xfId="0" applyFont="1" applyBorder="1" applyAlignment="1">
      <alignment/>
    </xf>
    <xf numFmtId="14" fontId="51" fillId="35" borderId="10" xfId="0" applyNumberFormat="1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168" fontId="51" fillId="0" borderId="10" xfId="0" applyNumberFormat="1" applyFont="1" applyBorder="1" applyAlignment="1">
      <alignment horizontal="center"/>
    </xf>
    <xf numFmtId="0" fontId="51" fillId="35" borderId="10" xfId="0" applyFont="1" applyFill="1" applyBorder="1" applyAlignment="1">
      <alignment/>
    </xf>
    <xf numFmtId="168" fontId="51" fillId="35" borderId="10" xfId="0" applyNumberFormat="1" applyFont="1" applyFill="1" applyBorder="1" applyAlignment="1">
      <alignment horizontal="center"/>
    </xf>
    <xf numFmtId="169" fontId="51" fillId="35" borderId="10" xfId="0" applyNumberFormat="1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/>
    </xf>
    <xf numFmtId="14" fontId="52" fillId="36" borderId="10" xfId="0" applyNumberFormat="1" applyFont="1" applyFill="1" applyBorder="1" applyAlignment="1">
      <alignment horizontal="center"/>
    </xf>
    <xf numFmtId="0" fontId="52" fillId="0" borderId="10" xfId="0" applyNumberFormat="1" applyFont="1" applyBorder="1" applyAlignment="1">
      <alignment horizontal="center"/>
    </xf>
    <xf numFmtId="0" fontId="53" fillId="34" borderId="16" xfId="0" applyFont="1" applyFill="1" applyBorder="1" applyAlignment="1">
      <alignment/>
    </xf>
    <xf numFmtId="0" fontId="54" fillId="34" borderId="16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1" fillId="36" borderId="10" xfId="0" applyFont="1" applyFill="1" applyBorder="1" applyAlignment="1">
      <alignment horizontal="center"/>
    </xf>
    <xf numFmtId="14" fontId="51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wrapText="1"/>
    </xf>
    <xf numFmtId="168" fontId="6" fillId="0" borderId="1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0" fontId="6" fillId="37" borderId="17" xfId="0" applyFont="1" applyFill="1" applyBorder="1" applyAlignment="1">
      <alignment/>
    </xf>
    <xf numFmtId="0" fontId="6" fillId="37" borderId="18" xfId="0" applyFont="1" applyFill="1" applyBorder="1" applyAlignment="1">
      <alignment/>
    </xf>
    <xf numFmtId="0" fontId="2" fillId="0" borderId="19" xfId="0" applyFont="1" applyBorder="1" applyAlignment="1">
      <alignment vertical="top"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51" fillId="37" borderId="16" xfId="0" applyFont="1" applyFill="1" applyBorder="1" applyAlignment="1">
      <alignment/>
    </xf>
    <xf numFmtId="0" fontId="52" fillId="36" borderId="12" xfId="0" applyFont="1" applyFill="1" applyBorder="1" applyAlignment="1">
      <alignment horizontal="center"/>
    </xf>
    <xf numFmtId="14" fontId="52" fillId="36" borderId="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55" fillId="34" borderId="10" xfId="0" applyFont="1" applyFill="1" applyBorder="1" applyAlignment="1">
      <alignment horizontal="center" wrapText="1"/>
    </xf>
    <xf numFmtId="0" fontId="53" fillId="39" borderId="16" xfId="0" applyFont="1" applyFill="1" applyBorder="1" applyAlignment="1">
      <alignment horizontal="center"/>
    </xf>
    <xf numFmtId="0" fontId="53" fillId="39" borderId="17" xfId="0" applyFont="1" applyFill="1" applyBorder="1" applyAlignment="1">
      <alignment horizontal="center"/>
    </xf>
    <xf numFmtId="0" fontId="53" fillId="39" borderId="18" xfId="0" applyFont="1" applyFill="1" applyBorder="1" applyAlignment="1">
      <alignment horizontal="center"/>
    </xf>
    <xf numFmtId="0" fontId="53" fillId="37" borderId="16" xfId="0" applyFont="1" applyFill="1" applyBorder="1" applyAlignment="1">
      <alignment horizontal="center"/>
    </xf>
    <xf numFmtId="0" fontId="53" fillId="37" borderId="17" xfId="0" applyFont="1" applyFill="1" applyBorder="1" applyAlignment="1">
      <alignment horizontal="center"/>
    </xf>
    <xf numFmtId="0" fontId="53" fillId="37" borderId="18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3</xdr:col>
      <xdr:colOff>152400</xdr:colOff>
      <xdr:row>1</xdr:row>
      <xdr:rowOff>219075</xdr:rowOff>
    </xdr:to>
    <xdr:pic>
      <xdr:nvPicPr>
        <xdr:cNvPr id="1" name="Picture 1" descr="fcul_logo_letr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2247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19050</xdr:rowOff>
    </xdr:from>
    <xdr:to>
      <xdr:col>10</xdr:col>
      <xdr:colOff>600075</xdr:colOff>
      <xdr:row>11</xdr:row>
      <xdr:rowOff>19050</xdr:rowOff>
    </xdr:to>
    <xdr:sp>
      <xdr:nvSpPr>
        <xdr:cNvPr id="2" name="Rectângulo 2"/>
        <xdr:cNvSpPr>
          <a:spLocks/>
        </xdr:cNvSpPr>
      </xdr:nvSpPr>
      <xdr:spPr>
        <a:xfrm>
          <a:off x="219075" y="1638300"/>
          <a:ext cx="9153525" cy="800100"/>
        </a:xfrm>
        <a:prstGeom prst="rect">
          <a:avLst/>
        </a:prstGeom>
        <a:solidFill>
          <a:srgbClr val="D9D9D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1) Toma de 20 mL num frasco rolhado;
</a:t>
          </a:r>
          <a:r>
            <a:rPr lang="en-US" cap="none" sz="1100" b="0" i="0" u="none" baseline="0">
              <a:solidFill>
                <a:srgbClr val="000000"/>
              </a:solidFill>
            </a:rPr>
            <a:t>2) Adição de 1 mL de hexano e agitação mecânica durante 15 minutos;
</a:t>
          </a:r>
          <a:r>
            <a:rPr lang="en-US" cap="none" sz="1100" b="0" i="0" u="none" baseline="0">
              <a:solidFill>
                <a:srgbClr val="000000"/>
              </a:solidFill>
            </a:rPr>
            <a:t>3) Centrifugação a 3000 rotações por minuto para separação da fase orgância da fase aquosa;
</a:t>
          </a:r>
          <a:r>
            <a:rPr lang="en-US" cap="none" sz="1100" b="0" i="0" u="none" baseline="0">
              <a:solidFill>
                <a:srgbClr val="000000"/>
              </a:solidFill>
            </a:rPr>
            <a:t>4) Quantificação do teor de procimidona na fase orgânica por cromatografia de fase gasosa com detecção de captura electrónica.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10</xdr:col>
      <xdr:colOff>171450</xdr:colOff>
      <xdr:row>34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609600" y="4819650"/>
          <a:ext cx="6924675" cy="1743075"/>
        </a:xfrm>
        <a:prstGeom prst="rect">
          <a:avLst/>
        </a:prstGeom>
        <a:solidFill>
          <a:srgbClr val="829AF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26</xdr:row>
      <xdr:rowOff>190500</xdr:rowOff>
    </xdr:from>
    <xdr:to>
      <xdr:col>9</xdr:col>
      <xdr:colOff>609600</xdr:colOff>
      <xdr:row>31</xdr:row>
      <xdr:rowOff>114300</xdr:rowOff>
    </xdr:to>
    <xdr:sp>
      <xdr:nvSpPr>
        <xdr:cNvPr id="2" name="Object 8"/>
        <xdr:cNvSpPr txBox="1">
          <a:spLocks noChangeArrowheads="1"/>
        </xdr:cNvSpPr>
      </xdr:nvSpPr>
      <xdr:spPr>
        <a:xfrm>
          <a:off x="781050" y="5200650"/>
          <a:ext cx="65817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  ou s_I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=√((∑_(j=1)^t▒</a:t>
          </a:r>
          <a:r>
            <a:rPr lang="en-US" cap="none" sz="20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(n_j-1)s_j^2 </a:t>
          </a:r>
          <a:r>
            <a:rPr lang="en-US" cap="none" sz="20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)/(∑_(j=1)^t▒</a:t>
          </a:r>
          <a:r>
            <a:rPr lang="en-US" cap="none" sz="20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(n_j-1)</a:t>
          </a:r>
          <a:r>
            <a:rPr lang="en-US" cap="none" sz="20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))=√(((n_1-1)s_1^2+(n_2-1)s_2^2+...+(n_t-1)s_t^2)/(n_1+n_2+...+n_t-t))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="90" zoomScaleNormal="90" zoomScaleSheetLayoutView="90" zoomScalePageLayoutView="0" workbookViewId="0" topLeftCell="B9">
      <selection activeCell="D30" sqref="B15:D30"/>
    </sheetView>
  </sheetViews>
  <sheetFormatPr defaultColWidth="9.140625" defaultRowHeight="15"/>
  <cols>
    <col min="1" max="1" width="3.28125" style="1" customWidth="1"/>
    <col min="2" max="2" width="14.57421875" style="1" customWidth="1"/>
    <col min="3" max="3" width="17.28125" style="1" customWidth="1"/>
    <col min="4" max="4" width="16.57421875" style="1" customWidth="1"/>
    <col min="5" max="5" width="16.28125" style="1" customWidth="1"/>
    <col min="6" max="6" width="14.28125" style="1" customWidth="1"/>
    <col min="7" max="7" width="16.57421875" style="1" customWidth="1"/>
    <col min="8" max="8" width="14.140625" style="1" customWidth="1"/>
    <col min="9" max="9" width="9.421875" style="1" bestFit="1" customWidth="1"/>
    <col min="10" max="11" width="9.140625" style="1" customWidth="1"/>
    <col min="12" max="12" width="3.28125" style="1" customWidth="1"/>
    <col min="13" max="16384" width="9.140625" style="1" customWidth="1"/>
  </cols>
  <sheetData>
    <row r="1" spans="1:12" ht="15.75" customHeight="1">
      <c r="A1" s="40"/>
      <c r="B1" s="49" t="s">
        <v>0</v>
      </c>
      <c r="C1" s="49"/>
      <c r="D1" s="49"/>
      <c r="E1" s="46" t="s">
        <v>49</v>
      </c>
      <c r="F1" s="46"/>
      <c r="G1" s="46"/>
      <c r="H1" s="46"/>
      <c r="I1" s="46"/>
      <c r="J1" s="47"/>
      <c r="K1" s="47"/>
      <c r="L1" s="41"/>
    </row>
    <row r="2" spans="1:12" ht="29.25" customHeight="1">
      <c r="A2" s="3"/>
      <c r="B2" s="50"/>
      <c r="C2" s="50"/>
      <c r="D2" s="50"/>
      <c r="E2" s="51" t="s">
        <v>50</v>
      </c>
      <c r="F2" s="51"/>
      <c r="G2" s="51"/>
      <c r="H2" s="51"/>
      <c r="I2" s="51"/>
      <c r="J2" s="48"/>
      <c r="K2" s="48"/>
      <c r="L2" s="4"/>
    </row>
    <row r="3" spans="1:12" ht="16.5" customHeight="1" thickBot="1">
      <c r="A3" s="3"/>
      <c r="B3" s="38"/>
      <c r="C3" s="38"/>
      <c r="D3" s="39"/>
      <c r="E3" s="52" t="s">
        <v>51</v>
      </c>
      <c r="F3" s="52"/>
      <c r="G3" s="52"/>
      <c r="H3" s="52"/>
      <c r="I3" s="52"/>
      <c r="J3" s="63" t="s">
        <v>1</v>
      </c>
      <c r="K3" s="63"/>
      <c r="L3" s="4"/>
    </row>
    <row r="4" spans="1:12" ht="15" customHeight="1" thickTop="1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4"/>
    </row>
    <row r="5" spans="1:12" ht="19.5">
      <c r="A5" s="3"/>
      <c r="B5" s="53" t="s">
        <v>8</v>
      </c>
      <c r="C5" s="53"/>
      <c r="D5" s="53"/>
      <c r="E5" s="53"/>
      <c r="F5" s="53"/>
      <c r="G5" s="53"/>
      <c r="H5" s="53"/>
      <c r="I5" s="53"/>
      <c r="J5" s="53"/>
      <c r="K5" s="53"/>
      <c r="L5" s="4"/>
    </row>
    <row r="6" spans="1:12" ht="15.7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4"/>
    </row>
    <row r="7" spans="1:12" ht="15.75" customHeight="1">
      <c r="A7" s="3"/>
      <c r="B7" s="26" t="s">
        <v>5</v>
      </c>
      <c r="C7" s="11"/>
      <c r="D7" s="11"/>
      <c r="E7" s="11"/>
      <c r="F7" s="11"/>
      <c r="G7" s="11"/>
      <c r="H7" s="11"/>
      <c r="I7" s="11"/>
      <c r="J7" s="11"/>
      <c r="K7" s="12"/>
      <c r="L7" s="4"/>
    </row>
    <row r="8" spans="1:12" ht="15.75" customHeight="1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4"/>
    </row>
    <row r="9" spans="1:12" ht="15.75" customHeight="1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4"/>
    </row>
    <row r="10" spans="1:12" ht="15.75" customHeigh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4"/>
    </row>
    <row r="11" spans="1:12" ht="15.75" customHeight="1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4"/>
    </row>
    <row r="12" spans="1:12" ht="15.75" customHeight="1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4"/>
    </row>
    <row r="13" spans="1:12" ht="17.25">
      <c r="A13" s="3"/>
      <c r="B13" s="27" t="s">
        <v>25</v>
      </c>
      <c r="C13" s="11"/>
      <c r="D13" s="11"/>
      <c r="E13" s="11"/>
      <c r="F13" s="11"/>
      <c r="G13" s="11"/>
      <c r="H13" s="11"/>
      <c r="I13" s="11"/>
      <c r="J13" s="11"/>
      <c r="K13" s="12"/>
      <c r="L13" s="4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4"/>
    </row>
    <row r="15" spans="1:12" ht="15">
      <c r="A15" s="3"/>
      <c r="B15" s="54" t="s">
        <v>22</v>
      </c>
      <c r="C15" s="55"/>
      <c r="D15" s="56"/>
      <c r="E15" s="5"/>
      <c r="F15" s="5"/>
      <c r="G15" s="5"/>
      <c r="H15" s="5"/>
      <c r="I15" s="5"/>
      <c r="J15" s="5"/>
      <c r="K15" s="5"/>
      <c r="L15" s="4"/>
    </row>
    <row r="16" spans="1:12" ht="16.5">
      <c r="A16" s="3"/>
      <c r="B16" s="57" t="s">
        <v>23</v>
      </c>
      <c r="C16" s="58"/>
      <c r="D16" s="59"/>
      <c r="E16" s="5"/>
      <c r="F16" s="5"/>
      <c r="G16" s="5"/>
      <c r="H16" s="5"/>
      <c r="I16" s="5"/>
      <c r="J16" s="5"/>
      <c r="K16" s="5"/>
      <c r="L16" s="4"/>
    </row>
    <row r="17" spans="1:12" ht="15">
      <c r="A17" s="3"/>
      <c r="B17" s="23" t="s">
        <v>9</v>
      </c>
      <c r="C17" s="23" t="s">
        <v>54</v>
      </c>
      <c r="D17" s="23" t="s">
        <v>55</v>
      </c>
      <c r="E17" s="5"/>
      <c r="F17" s="5"/>
      <c r="G17" s="5"/>
      <c r="H17" s="5"/>
      <c r="I17" s="5"/>
      <c r="J17" s="5"/>
      <c r="K17" s="5"/>
      <c r="L17" s="4"/>
    </row>
    <row r="18" spans="1:12" ht="15">
      <c r="A18" s="3"/>
      <c r="B18" s="24" t="s">
        <v>10</v>
      </c>
      <c r="C18" s="25">
        <v>0.0332</v>
      </c>
      <c r="D18" s="25">
        <v>0.0316</v>
      </c>
      <c r="E18" s="5"/>
      <c r="F18" s="5"/>
      <c r="G18" s="5"/>
      <c r="H18" s="5"/>
      <c r="I18" s="5"/>
      <c r="J18" s="5"/>
      <c r="K18" s="5"/>
      <c r="L18" s="4"/>
    </row>
    <row r="19" spans="1:12" ht="15">
      <c r="A19" s="3"/>
      <c r="B19" s="24" t="s">
        <v>11</v>
      </c>
      <c r="C19" s="25">
        <v>0.0399</v>
      </c>
      <c r="D19" s="25">
        <v>0.0387</v>
      </c>
      <c r="E19" s="5"/>
      <c r="F19" s="5"/>
      <c r="G19" s="5"/>
      <c r="H19" s="5"/>
      <c r="I19" s="5"/>
      <c r="J19" s="5"/>
      <c r="K19" s="5"/>
      <c r="L19" s="4"/>
    </row>
    <row r="20" spans="1:12" ht="15">
      <c r="A20" s="3"/>
      <c r="B20" s="24" t="s">
        <v>12</v>
      </c>
      <c r="C20" s="25">
        <v>0.0384</v>
      </c>
      <c r="D20" s="25">
        <v>0.0394</v>
      </c>
      <c r="E20" s="5"/>
      <c r="F20" s="5"/>
      <c r="G20" s="5"/>
      <c r="H20" s="5"/>
      <c r="I20" s="5"/>
      <c r="J20" s="5"/>
      <c r="K20" s="5"/>
      <c r="L20" s="4"/>
    </row>
    <row r="21" spans="1:12" ht="15">
      <c r="A21" s="3"/>
      <c r="B21" s="24" t="s">
        <v>13</v>
      </c>
      <c r="C21" s="25">
        <v>0.0399</v>
      </c>
      <c r="D21" s="25">
        <v>0.0394</v>
      </c>
      <c r="E21" s="5"/>
      <c r="F21" s="5"/>
      <c r="G21" s="5"/>
      <c r="H21" s="5"/>
      <c r="I21" s="5"/>
      <c r="J21" s="5"/>
      <c r="K21" s="5"/>
      <c r="L21" s="4"/>
    </row>
    <row r="22" spans="1:12" ht="15">
      <c r="A22" s="3"/>
      <c r="B22" s="24" t="s">
        <v>14</v>
      </c>
      <c r="C22" s="25">
        <v>0.04411</v>
      </c>
      <c r="D22" s="25">
        <v>0.04159</v>
      </c>
      <c r="E22" s="5"/>
      <c r="F22" s="5"/>
      <c r="G22" s="5"/>
      <c r="H22" s="5"/>
      <c r="I22" s="5"/>
      <c r="J22" s="5"/>
      <c r="K22" s="5"/>
      <c r="L22" s="4"/>
    </row>
    <row r="23" spans="1:12" ht="15">
      <c r="A23" s="3"/>
      <c r="B23" s="24" t="s">
        <v>15</v>
      </c>
      <c r="C23" s="25">
        <v>0.0415</v>
      </c>
      <c r="D23" s="25">
        <v>0.0425</v>
      </c>
      <c r="E23" s="5"/>
      <c r="F23" s="5"/>
      <c r="G23" s="5"/>
      <c r="H23" s="5"/>
      <c r="I23" s="5"/>
      <c r="J23" s="5"/>
      <c r="K23" s="5"/>
      <c r="L23" s="4"/>
    </row>
    <row r="24" spans="1:12" ht="15">
      <c r="A24" s="3"/>
      <c r="B24" s="24" t="s">
        <v>16</v>
      </c>
      <c r="C24" s="25">
        <v>0.0475</v>
      </c>
      <c r="D24" s="25">
        <v>0.0505</v>
      </c>
      <c r="E24" s="5"/>
      <c r="F24" s="5"/>
      <c r="G24" s="5"/>
      <c r="H24" s="5"/>
      <c r="I24" s="5"/>
      <c r="J24" s="5"/>
      <c r="K24" s="5"/>
      <c r="L24" s="4"/>
    </row>
    <row r="25" spans="1:12" ht="15">
      <c r="A25" s="3"/>
      <c r="B25" s="24" t="s">
        <v>17</v>
      </c>
      <c r="C25" s="25">
        <v>0.0282</v>
      </c>
      <c r="D25" s="25">
        <v>0.0289</v>
      </c>
      <c r="E25" s="5"/>
      <c r="F25" s="5"/>
      <c r="G25" s="5"/>
      <c r="H25" s="5"/>
      <c r="I25" s="5"/>
      <c r="J25" s="5"/>
      <c r="K25" s="5"/>
      <c r="L25" s="4"/>
    </row>
    <row r="26" spans="1:12" ht="15">
      <c r="A26" s="3"/>
      <c r="B26" s="24" t="s">
        <v>18</v>
      </c>
      <c r="C26" s="25">
        <v>0.05467</v>
      </c>
      <c r="D26" s="25">
        <v>0.05241</v>
      </c>
      <c r="E26" s="5"/>
      <c r="F26" s="5"/>
      <c r="G26" s="5"/>
      <c r="H26" s="5"/>
      <c r="I26" s="5"/>
      <c r="J26" s="5"/>
      <c r="K26" s="5"/>
      <c r="L26" s="4"/>
    </row>
    <row r="27" spans="1:12" ht="15">
      <c r="A27" s="3"/>
      <c r="B27" s="24" t="s">
        <v>19</v>
      </c>
      <c r="C27" s="25">
        <v>0.0332</v>
      </c>
      <c r="D27" s="25">
        <v>0.0344</v>
      </c>
      <c r="E27" s="5"/>
      <c r="F27" s="5"/>
      <c r="G27" s="5"/>
      <c r="H27" s="5"/>
      <c r="I27" s="5"/>
      <c r="J27" s="5"/>
      <c r="K27" s="5"/>
      <c r="L27" s="4"/>
    </row>
    <row r="28" spans="1:12" ht="15">
      <c r="A28" s="3"/>
      <c r="B28" s="24" t="s">
        <v>20</v>
      </c>
      <c r="C28" s="25">
        <v>0.0471</v>
      </c>
      <c r="D28" s="25">
        <v>0.0412</v>
      </c>
      <c r="E28" s="5"/>
      <c r="F28" s="5"/>
      <c r="G28" s="5"/>
      <c r="H28" s="5"/>
      <c r="I28" s="5"/>
      <c r="J28" s="5"/>
      <c r="K28" s="5"/>
      <c r="L28" s="4"/>
    </row>
    <row r="29" spans="1:12" ht="15">
      <c r="A29" s="3"/>
      <c r="B29" s="24" t="s">
        <v>21</v>
      </c>
      <c r="C29" s="25">
        <v>0.0426</v>
      </c>
      <c r="D29" s="25">
        <v>0.0433</v>
      </c>
      <c r="E29" s="5"/>
      <c r="F29" s="5"/>
      <c r="G29" s="5"/>
      <c r="H29" s="5"/>
      <c r="I29" s="5"/>
      <c r="J29" s="5"/>
      <c r="K29" s="5"/>
      <c r="L29" s="4"/>
    </row>
    <row r="30" spans="1:12" ht="13.5">
      <c r="A30" s="3"/>
      <c r="B30" s="5" t="s">
        <v>53</v>
      </c>
      <c r="C30" s="5"/>
      <c r="D30" s="5"/>
      <c r="E30" s="5"/>
      <c r="F30" s="5"/>
      <c r="G30" s="5"/>
      <c r="H30" s="5"/>
      <c r="I30" s="5"/>
      <c r="J30" s="5"/>
      <c r="K30" s="5"/>
      <c r="L30" s="4"/>
    </row>
    <row r="31" spans="1:12" ht="13.5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4"/>
    </row>
    <row r="32" spans="1:12" ht="13.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4"/>
    </row>
    <row r="33" spans="1:12" ht="17.25">
      <c r="A33" s="3"/>
      <c r="B33" s="27" t="s">
        <v>48</v>
      </c>
      <c r="C33" s="11"/>
      <c r="D33" s="11"/>
      <c r="E33" s="11"/>
      <c r="F33" s="11"/>
      <c r="G33" s="11"/>
      <c r="H33" s="11"/>
      <c r="I33" s="11"/>
      <c r="J33" s="11"/>
      <c r="K33" s="12"/>
      <c r="L33" s="4"/>
    </row>
    <row r="34" spans="1:12" ht="13.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4"/>
    </row>
    <row r="35" spans="1:12" ht="13.5">
      <c r="A35" s="3"/>
      <c r="B35" s="13" t="s">
        <v>24</v>
      </c>
      <c r="C35" s="15"/>
      <c r="D35" s="15"/>
      <c r="E35" s="15"/>
      <c r="F35" s="15"/>
      <c r="G35" s="15"/>
      <c r="H35" s="11"/>
      <c r="I35" s="11"/>
      <c r="J35" s="11"/>
      <c r="K35" s="12"/>
      <c r="L35" s="4"/>
    </row>
    <row r="36" spans="1:12" ht="13.5">
      <c r="A36" s="3"/>
      <c r="B36" s="16"/>
      <c r="C36" s="16"/>
      <c r="D36" s="16"/>
      <c r="E36" s="16"/>
      <c r="F36" s="16"/>
      <c r="G36" s="16"/>
      <c r="H36" s="5"/>
      <c r="I36" s="5"/>
      <c r="J36" s="5"/>
      <c r="K36" s="5"/>
      <c r="L36" s="4"/>
    </row>
    <row r="37" spans="1:12" ht="15.75">
      <c r="A37" s="3"/>
      <c r="B37" s="16"/>
      <c r="C37" s="60" t="s">
        <v>6</v>
      </c>
      <c r="D37" s="60"/>
      <c r="E37" s="60"/>
      <c r="F37" s="60"/>
      <c r="G37" s="60"/>
      <c r="H37" s="5"/>
      <c r="I37" s="5"/>
      <c r="J37" s="5"/>
      <c r="K37" s="5"/>
      <c r="L37" s="4"/>
    </row>
    <row r="38" spans="1:12" ht="15.75">
      <c r="A38" s="3"/>
      <c r="B38" s="18" t="s">
        <v>3</v>
      </c>
      <c r="C38" s="18" t="s">
        <v>26</v>
      </c>
      <c r="D38" s="18" t="s">
        <v>3</v>
      </c>
      <c r="E38" s="18" t="s">
        <v>27</v>
      </c>
      <c r="F38" s="18" t="s">
        <v>3</v>
      </c>
      <c r="G38" s="18" t="s">
        <v>7</v>
      </c>
      <c r="H38" s="5"/>
      <c r="I38" s="5"/>
      <c r="J38" s="5"/>
      <c r="K38" s="5"/>
      <c r="L38" s="4"/>
    </row>
    <row r="39" spans="1:12" ht="13.5">
      <c r="A39" s="3"/>
      <c r="B39" s="17">
        <v>39858</v>
      </c>
      <c r="C39" s="19">
        <v>0.0117</v>
      </c>
      <c r="D39" s="17">
        <v>39772</v>
      </c>
      <c r="E39" s="19">
        <v>0.0516</v>
      </c>
      <c r="F39" s="17">
        <v>39772</v>
      </c>
      <c r="G39" s="14">
        <v>0.098</v>
      </c>
      <c r="H39" s="5"/>
      <c r="I39" s="5"/>
      <c r="J39" s="5"/>
      <c r="K39" s="5"/>
      <c r="L39" s="4"/>
    </row>
    <row r="40" spans="1:12" ht="13.5">
      <c r="A40" s="3"/>
      <c r="B40" s="17">
        <v>39861</v>
      </c>
      <c r="C40" s="19">
        <v>0.0105</v>
      </c>
      <c r="D40" s="17">
        <v>39773</v>
      </c>
      <c r="E40" s="19">
        <v>0.0531</v>
      </c>
      <c r="F40" s="17">
        <v>39773</v>
      </c>
      <c r="G40" s="14">
        <v>0.102</v>
      </c>
      <c r="H40" s="5"/>
      <c r="I40" s="5"/>
      <c r="J40" s="5"/>
      <c r="K40" s="5"/>
      <c r="L40" s="4"/>
    </row>
    <row r="41" spans="1:12" ht="13.5">
      <c r="A41" s="3"/>
      <c r="B41" s="17">
        <v>39864</v>
      </c>
      <c r="C41" s="19">
        <v>0.0092</v>
      </c>
      <c r="D41" s="17">
        <v>39780</v>
      </c>
      <c r="E41" s="19">
        <v>0.046200000000000005</v>
      </c>
      <c r="F41" s="17">
        <v>39780</v>
      </c>
      <c r="G41" s="14">
        <v>0.092</v>
      </c>
      <c r="H41" s="5"/>
      <c r="I41" s="5"/>
      <c r="J41" s="5"/>
      <c r="K41" s="5"/>
      <c r="L41" s="4"/>
    </row>
    <row r="42" spans="1:12" ht="13.5">
      <c r="A42" s="3"/>
      <c r="B42" s="17">
        <v>39866</v>
      </c>
      <c r="C42" s="19">
        <v>0.0115</v>
      </c>
      <c r="D42" s="17">
        <v>39789</v>
      </c>
      <c r="E42" s="19">
        <v>0.051000000000000004</v>
      </c>
      <c r="F42" s="17">
        <v>39789</v>
      </c>
      <c r="G42" s="14">
        <v>0.103</v>
      </c>
      <c r="H42" s="5"/>
      <c r="I42" s="5"/>
      <c r="J42" s="5"/>
      <c r="K42" s="5"/>
      <c r="L42" s="4"/>
    </row>
    <row r="43" spans="1:12" ht="13.5">
      <c r="A43" s="3"/>
      <c r="B43" s="17">
        <v>39867</v>
      </c>
      <c r="C43" s="19">
        <v>0.011</v>
      </c>
      <c r="D43" s="17">
        <v>39793</v>
      </c>
      <c r="E43" s="19">
        <v>0.0477</v>
      </c>
      <c r="F43" s="17">
        <v>39793</v>
      </c>
      <c r="G43" s="14">
        <v>0.105</v>
      </c>
      <c r="H43" s="5"/>
      <c r="I43" s="5"/>
      <c r="J43" s="5"/>
      <c r="K43" s="5"/>
      <c r="L43" s="4"/>
    </row>
    <row r="44" spans="1:12" ht="13.5">
      <c r="A44" s="3"/>
      <c r="B44" s="17">
        <v>39870</v>
      </c>
      <c r="C44" s="19">
        <v>0.0105</v>
      </c>
      <c r="D44" s="17">
        <v>39796</v>
      </c>
      <c r="E44" s="19">
        <v>0.051500000000000004</v>
      </c>
      <c r="F44" s="17">
        <v>39796</v>
      </c>
      <c r="G44" s="14">
        <v>0.102</v>
      </c>
      <c r="H44" s="5"/>
      <c r="I44" s="5"/>
      <c r="J44" s="5"/>
      <c r="K44" s="5"/>
      <c r="L44" s="4"/>
    </row>
    <row r="45" spans="1:12" ht="13.5">
      <c r="A45" s="3"/>
      <c r="B45" s="17">
        <v>39871</v>
      </c>
      <c r="C45" s="19">
        <v>0.0095</v>
      </c>
      <c r="D45" s="17">
        <v>39799</v>
      </c>
      <c r="E45" s="19">
        <v>0.0449</v>
      </c>
      <c r="F45" s="17">
        <v>39799</v>
      </c>
      <c r="G45" s="14">
        <v>0.09</v>
      </c>
      <c r="H45" s="5"/>
      <c r="I45" s="5"/>
      <c r="J45" s="5"/>
      <c r="K45" s="5"/>
      <c r="L45" s="4"/>
    </row>
    <row r="46" spans="1:12" ht="13.5">
      <c r="A46" s="3"/>
      <c r="B46" s="17">
        <v>39872</v>
      </c>
      <c r="C46" s="19">
        <v>0.011</v>
      </c>
      <c r="D46" s="17">
        <v>39801</v>
      </c>
      <c r="E46" s="19">
        <v>0.0499</v>
      </c>
      <c r="F46" s="17">
        <v>39801</v>
      </c>
      <c r="G46" s="14">
        <v>0.1</v>
      </c>
      <c r="H46" s="5"/>
      <c r="I46" s="5"/>
      <c r="J46" s="5"/>
      <c r="K46" s="5"/>
      <c r="L46" s="4"/>
    </row>
    <row r="47" spans="1:12" ht="13.5">
      <c r="A47" s="3"/>
      <c r="B47" s="17">
        <v>39873</v>
      </c>
      <c r="C47" s="19">
        <v>0.0109</v>
      </c>
      <c r="D47" s="17">
        <v>39802</v>
      </c>
      <c r="E47" s="19">
        <v>0.0496</v>
      </c>
      <c r="F47" s="17">
        <v>39802</v>
      </c>
      <c r="G47" s="14">
        <v>0.106</v>
      </c>
      <c r="H47" s="5"/>
      <c r="I47" s="5"/>
      <c r="J47" s="5"/>
      <c r="K47" s="5"/>
      <c r="L47" s="4"/>
    </row>
    <row r="48" spans="1:12" ht="13.5">
      <c r="A48" s="3"/>
      <c r="B48" s="17">
        <v>39880</v>
      </c>
      <c r="C48" s="19">
        <v>0.0091</v>
      </c>
      <c r="D48" s="17">
        <v>39803</v>
      </c>
      <c r="E48" s="19">
        <v>0.0451</v>
      </c>
      <c r="F48" s="17">
        <v>39803</v>
      </c>
      <c r="G48" s="14">
        <v>0.103</v>
      </c>
      <c r="H48" s="5"/>
      <c r="I48" s="5"/>
      <c r="J48" s="5"/>
      <c r="K48" s="5"/>
      <c r="L48" s="4"/>
    </row>
    <row r="49" spans="1:12" ht="13.5">
      <c r="A49" s="3"/>
      <c r="B49" s="17">
        <v>39889</v>
      </c>
      <c r="C49" s="19">
        <v>0.0123</v>
      </c>
      <c r="D49" s="17">
        <v>39804</v>
      </c>
      <c r="E49" s="19">
        <v>0.0512</v>
      </c>
      <c r="F49" s="17">
        <v>39804</v>
      </c>
      <c r="G49" s="14">
        <v>0.101</v>
      </c>
      <c r="H49" s="5"/>
      <c r="I49" s="5"/>
      <c r="J49" s="5"/>
      <c r="K49" s="5"/>
      <c r="L49" s="4"/>
    </row>
    <row r="50" spans="1:12" ht="13.5">
      <c r="A50" s="3"/>
      <c r="B50" s="17">
        <v>39893</v>
      </c>
      <c r="C50" s="19">
        <v>0.0092</v>
      </c>
      <c r="D50" s="17">
        <v>39805</v>
      </c>
      <c r="E50" s="19">
        <v>0.0491</v>
      </c>
      <c r="F50" s="17">
        <v>39805</v>
      </c>
      <c r="G50" s="14">
        <v>0.095</v>
      </c>
      <c r="H50" s="5"/>
      <c r="I50" s="5"/>
      <c r="J50" s="5"/>
      <c r="K50" s="5"/>
      <c r="L50" s="4"/>
    </row>
    <row r="51" spans="1:12" ht="13.5">
      <c r="A51" s="3"/>
      <c r="B51" s="20" t="s">
        <v>2</v>
      </c>
      <c r="C51" s="21">
        <f>AVERAGE(C39:C50)</f>
        <v>0.01053333333333333</v>
      </c>
      <c r="D51" s="20" t="s">
        <v>2</v>
      </c>
      <c r="E51" s="21">
        <f>AVERAGE(E39:E50)</f>
        <v>0.04924166666666668</v>
      </c>
      <c r="F51" s="20" t="s">
        <v>2</v>
      </c>
      <c r="G51" s="21">
        <f>AVERAGE(G39:G50)</f>
        <v>0.09974999999999999</v>
      </c>
      <c r="H51" s="5"/>
      <c r="I51" s="5"/>
      <c r="J51" s="5"/>
      <c r="K51" s="5"/>
      <c r="L51" s="4"/>
    </row>
    <row r="52" spans="1:12" ht="13.5">
      <c r="A52" s="3"/>
      <c r="B52" s="20" t="s">
        <v>4</v>
      </c>
      <c r="C52" s="22">
        <f>STDEV(C39:C50)/(AVERAGE(C39:C50))</f>
        <v>0.10187532341556835</v>
      </c>
      <c r="D52" s="20" t="s">
        <v>4</v>
      </c>
      <c r="E52" s="22">
        <f>STDEV(E39:E50)/(AVERAGE(E39:E50))</f>
        <v>0.05500200593579282</v>
      </c>
      <c r="F52" s="20" t="s">
        <v>4</v>
      </c>
      <c r="G52" s="22">
        <f>STDEV(G39:G50)/(AVERAGE(G39:G50))</f>
        <v>0.05060152012251536</v>
      </c>
      <c r="H52" s="5"/>
      <c r="I52" s="5"/>
      <c r="J52" s="5"/>
      <c r="K52" s="5"/>
      <c r="L52" s="4"/>
    </row>
    <row r="53" spans="1:12" ht="13.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4"/>
    </row>
    <row r="54" spans="1:12" ht="13.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4"/>
    </row>
    <row r="55" spans="1:12" ht="13.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4"/>
    </row>
    <row r="56" spans="1:12" ht="13.5">
      <c r="A56" s="3"/>
      <c r="B56" s="10" t="s">
        <v>28</v>
      </c>
      <c r="C56" s="11"/>
      <c r="D56" s="11"/>
      <c r="E56" s="11"/>
      <c r="F56" s="11"/>
      <c r="G56" s="11"/>
      <c r="H56" s="12"/>
      <c r="I56" s="5"/>
      <c r="J56" s="5"/>
      <c r="K56" s="5"/>
      <c r="L56" s="4"/>
    </row>
    <row r="57" spans="1:12" ht="13.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4"/>
    </row>
    <row r="58" spans="1:12" ht="32.25" customHeight="1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4"/>
    </row>
    <row r="59" spans="1:12" ht="18" customHeight="1">
      <c r="A59" s="3"/>
      <c r="B59" s="5"/>
      <c r="C59" s="5"/>
      <c r="D59" s="5"/>
      <c r="E59" s="61" t="s">
        <v>47</v>
      </c>
      <c r="F59" s="62"/>
      <c r="G59" s="5"/>
      <c r="H59" s="5"/>
      <c r="I59" s="5"/>
      <c r="J59" s="5"/>
      <c r="K59" s="5"/>
      <c r="L59" s="4"/>
    </row>
    <row r="60" spans="1:12" ht="27.75">
      <c r="A60" s="3"/>
      <c r="B60" s="30" t="s">
        <v>3</v>
      </c>
      <c r="C60" s="32" t="s">
        <v>31</v>
      </c>
      <c r="D60" s="32" t="s">
        <v>44</v>
      </c>
      <c r="E60" s="32" t="s">
        <v>45</v>
      </c>
      <c r="F60" s="32" t="s">
        <v>46</v>
      </c>
      <c r="G60" s="5"/>
      <c r="H60" s="5"/>
      <c r="I60" s="5"/>
      <c r="J60" s="5"/>
      <c r="K60" s="5"/>
      <c r="L60" s="4"/>
    </row>
    <row r="61" spans="1:12" ht="13.5">
      <c r="A61" s="3"/>
      <c r="B61" s="31">
        <v>39858</v>
      </c>
      <c r="C61" s="29" t="s">
        <v>32</v>
      </c>
      <c r="D61" s="28" t="s">
        <v>29</v>
      </c>
      <c r="E61" s="33">
        <v>0.051</v>
      </c>
      <c r="F61" s="33">
        <v>0.0522</v>
      </c>
      <c r="G61" s="5"/>
      <c r="H61" s="34"/>
      <c r="I61" s="5"/>
      <c r="J61" s="5"/>
      <c r="K61" s="5"/>
      <c r="L61" s="4"/>
    </row>
    <row r="62" spans="1:12" ht="13.5">
      <c r="A62" s="3"/>
      <c r="B62" s="31">
        <v>39861</v>
      </c>
      <c r="C62" s="29" t="s">
        <v>33</v>
      </c>
      <c r="D62" s="28" t="s">
        <v>29</v>
      </c>
      <c r="E62" s="33">
        <v>0.045</v>
      </c>
      <c r="F62" s="33">
        <v>0.0431</v>
      </c>
      <c r="G62" s="5"/>
      <c r="H62" s="34"/>
      <c r="I62" s="5"/>
      <c r="J62" s="5"/>
      <c r="K62" s="5"/>
      <c r="L62" s="4"/>
    </row>
    <row r="63" spans="1:12" ht="13.5">
      <c r="A63" s="3"/>
      <c r="B63" s="31">
        <v>39864</v>
      </c>
      <c r="C63" s="29" t="s">
        <v>34</v>
      </c>
      <c r="D63" s="28" t="s">
        <v>29</v>
      </c>
      <c r="E63" s="33">
        <v>0.0525</v>
      </c>
      <c r="F63" s="33">
        <v>0.0459</v>
      </c>
      <c r="G63" s="5"/>
      <c r="H63" s="34"/>
      <c r="I63" s="5"/>
      <c r="J63" s="5"/>
      <c r="K63" s="5"/>
      <c r="L63" s="4"/>
    </row>
    <row r="64" spans="1:12" ht="13.5">
      <c r="A64" s="3"/>
      <c r="B64" s="31">
        <v>39866</v>
      </c>
      <c r="C64" s="29" t="s">
        <v>35</v>
      </c>
      <c r="D64" s="28" t="s">
        <v>29</v>
      </c>
      <c r="E64" s="33">
        <v>0.053</v>
      </c>
      <c r="F64" s="33">
        <v>0.05</v>
      </c>
      <c r="G64" s="5"/>
      <c r="H64" s="34"/>
      <c r="I64" s="5"/>
      <c r="J64" s="5"/>
      <c r="K64" s="5"/>
      <c r="L64" s="4"/>
    </row>
    <row r="65" spans="1:12" ht="13.5">
      <c r="A65" s="3"/>
      <c r="B65" s="31">
        <v>39867</v>
      </c>
      <c r="C65" s="29" t="s">
        <v>36</v>
      </c>
      <c r="D65" s="28" t="s">
        <v>29</v>
      </c>
      <c r="E65" s="33">
        <v>0.0544</v>
      </c>
      <c r="F65" s="33">
        <v>0.0553</v>
      </c>
      <c r="G65" s="5"/>
      <c r="H65" s="34"/>
      <c r="I65" s="5"/>
      <c r="J65" s="5"/>
      <c r="K65" s="5"/>
      <c r="L65" s="4"/>
    </row>
    <row r="66" spans="1:12" ht="13.5">
      <c r="A66" s="3"/>
      <c r="B66" s="31">
        <v>39870</v>
      </c>
      <c r="C66" s="29" t="s">
        <v>37</v>
      </c>
      <c r="D66" s="28" t="s">
        <v>29</v>
      </c>
      <c r="E66" s="33">
        <v>0.055</v>
      </c>
      <c r="F66" s="33">
        <v>0.057</v>
      </c>
      <c r="G66" s="5"/>
      <c r="H66" s="34"/>
      <c r="I66" s="5"/>
      <c r="J66" s="5"/>
      <c r="K66" s="5"/>
      <c r="L66" s="4"/>
    </row>
    <row r="67" spans="1:12" ht="13.5">
      <c r="A67" s="3"/>
      <c r="B67" s="31">
        <v>39871</v>
      </c>
      <c r="C67" s="29" t="s">
        <v>38</v>
      </c>
      <c r="D67" s="28" t="s">
        <v>29</v>
      </c>
      <c r="E67" s="33">
        <v>0.0557</v>
      </c>
      <c r="F67" s="33">
        <v>0.0592</v>
      </c>
      <c r="G67" s="5"/>
      <c r="H67" s="34"/>
      <c r="I67" s="5"/>
      <c r="J67" s="5"/>
      <c r="K67" s="5"/>
      <c r="L67" s="4"/>
    </row>
    <row r="68" spans="1:12" ht="13.5">
      <c r="A68" s="3"/>
      <c r="B68" s="31">
        <v>39872</v>
      </c>
      <c r="C68" s="29" t="s">
        <v>39</v>
      </c>
      <c r="D68" s="28" t="s">
        <v>29</v>
      </c>
      <c r="E68" s="33">
        <v>0.056</v>
      </c>
      <c r="F68" s="33">
        <v>0.0575</v>
      </c>
      <c r="G68" s="5"/>
      <c r="H68" s="34"/>
      <c r="I68" s="5"/>
      <c r="J68" s="5"/>
      <c r="K68" s="5"/>
      <c r="L68" s="4"/>
    </row>
    <row r="69" spans="1:12" ht="13.5">
      <c r="A69" s="3"/>
      <c r="B69" s="31">
        <v>39873</v>
      </c>
      <c r="C69" s="29" t="s">
        <v>40</v>
      </c>
      <c r="D69" s="28" t="s">
        <v>29</v>
      </c>
      <c r="E69" s="33">
        <v>0.059</v>
      </c>
      <c r="F69" s="33">
        <v>0.0583</v>
      </c>
      <c r="G69" s="5"/>
      <c r="H69" s="34"/>
      <c r="I69" s="5"/>
      <c r="J69" s="5"/>
      <c r="K69" s="5"/>
      <c r="L69" s="4"/>
    </row>
    <row r="70" spans="1:12" ht="13.5">
      <c r="A70" s="3"/>
      <c r="B70" s="31">
        <v>39880</v>
      </c>
      <c r="C70" s="29" t="s">
        <v>41</v>
      </c>
      <c r="D70" s="28" t="s">
        <v>29</v>
      </c>
      <c r="E70" s="33">
        <v>0.0495</v>
      </c>
      <c r="F70" s="33">
        <v>0.047</v>
      </c>
      <c r="G70" s="5"/>
      <c r="H70" s="34"/>
      <c r="I70" s="5"/>
      <c r="J70" s="35"/>
      <c r="K70" s="5"/>
      <c r="L70" s="4"/>
    </row>
    <row r="71" spans="1:12" ht="13.5">
      <c r="A71" s="3"/>
      <c r="B71" s="31">
        <v>39889</v>
      </c>
      <c r="C71" s="29" t="s">
        <v>42</v>
      </c>
      <c r="D71" s="28" t="s">
        <v>29</v>
      </c>
      <c r="E71" s="33">
        <v>0.052</v>
      </c>
      <c r="F71" s="33">
        <v>0.0504</v>
      </c>
      <c r="G71" s="5"/>
      <c r="H71" s="34"/>
      <c r="I71" s="5"/>
      <c r="J71" s="5"/>
      <c r="K71" s="5"/>
      <c r="L71" s="4"/>
    </row>
    <row r="72" spans="1:12" ht="13.5">
      <c r="A72" s="3"/>
      <c r="B72" s="31">
        <v>39893</v>
      </c>
      <c r="C72" s="29" t="s">
        <v>43</v>
      </c>
      <c r="D72" s="28" t="s">
        <v>29</v>
      </c>
      <c r="E72" s="33">
        <v>0.0425</v>
      </c>
      <c r="F72" s="33">
        <v>0.0436</v>
      </c>
      <c r="G72" s="5"/>
      <c r="H72" s="34"/>
      <c r="I72" s="5"/>
      <c r="J72" s="5"/>
      <c r="K72" s="5"/>
      <c r="L72" s="4"/>
    </row>
    <row r="73" spans="1:12" ht="13.5">
      <c r="A73" s="3"/>
      <c r="B73" s="5"/>
      <c r="C73" s="5"/>
      <c r="D73" s="5"/>
      <c r="E73" s="5"/>
      <c r="F73" s="5"/>
      <c r="G73" s="5"/>
      <c r="H73" s="5"/>
      <c r="I73" s="5"/>
      <c r="J73" s="5"/>
      <c r="K73" s="5"/>
      <c r="L73" s="4"/>
    </row>
    <row r="74" spans="1:12" ht="13.5">
      <c r="A74" s="3"/>
      <c r="B74" s="2" t="s">
        <v>30</v>
      </c>
      <c r="C74" s="2"/>
      <c r="D74" s="5"/>
      <c r="E74" s="5"/>
      <c r="F74" s="5"/>
      <c r="G74" s="6"/>
      <c r="H74" s="5"/>
      <c r="I74" s="5"/>
      <c r="J74" s="5"/>
      <c r="K74" s="5"/>
      <c r="L74" s="4"/>
    </row>
    <row r="75" spans="1:12" ht="13.5">
      <c r="A75" s="3"/>
      <c r="B75" s="5"/>
      <c r="C75" s="5"/>
      <c r="D75" s="5"/>
      <c r="E75" s="5"/>
      <c r="F75" s="5"/>
      <c r="G75" s="5"/>
      <c r="H75" s="5"/>
      <c r="I75" s="5"/>
      <c r="J75" s="5"/>
      <c r="K75" s="5"/>
      <c r="L75" s="4"/>
    </row>
    <row r="76" spans="1:12" ht="15.75">
      <c r="A76" s="3"/>
      <c r="B76" s="42" t="s">
        <v>52</v>
      </c>
      <c r="C76" s="36"/>
      <c r="D76" s="36"/>
      <c r="E76" s="36"/>
      <c r="F76" s="36"/>
      <c r="G76" s="36"/>
      <c r="H76" s="36"/>
      <c r="I76" s="36"/>
      <c r="J76" s="37"/>
      <c r="K76" s="5"/>
      <c r="L76" s="4"/>
    </row>
    <row r="77" spans="1:12" ht="13.5">
      <c r="A77" s="3"/>
      <c r="B77" s="5"/>
      <c r="C77" s="5"/>
      <c r="D77" s="5"/>
      <c r="E77" s="5"/>
      <c r="F77" s="5"/>
      <c r="G77" s="5"/>
      <c r="H77" s="5"/>
      <c r="I77" s="5"/>
      <c r="J77" s="5"/>
      <c r="K77" s="5"/>
      <c r="L77" s="4"/>
    </row>
    <row r="78" spans="1:12" ht="13.5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9"/>
    </row>
  </sheetData>
  <sheetProtection/>
  <mergeCells count="11">
    <mergeCell ref="B15:D15"/>
    <mergeCell ref="B16:D16"/>
    <mergeCell ref="C37:G37"/>
    <mergeCell ref="E59:F59"/>
    <mergeCell ref="J3:K3"/>
    <mergeCell ref="E1:I1"/>
    <mergeCell ref="J1:K2"/>
    <mergeCell ref="B1:D2"/>
    <mergeCell ref="E2:I2"/>
    <mergeCell ref="E3:I3"/>
    <mergeCell ref="B5:K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54" r:id="rId4"/>
  <headerFooter>
    <oddHeader>&amp;LDados Experimentais 1&amp;R2º Fase</oddHeader>
    <oddFooter>&amp;CPágina &amp;P/&amp;N</oddFooter>
  </headerFooter>
  <drawing r:id="rId3"/>
  <legacyDrawing r:id="rId2"/>
  <oleObjects>
    <oleObject progId="Equation.3" shapeId="2570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6:G43"/>
  <sheetViews>
    <sheetView zoomScalePageLayoutView="0" workbookViewId="0" topLeftCell="A9">
      <selection activeCell="C43" sqref="C43"/>
    </sheetView>
  </sheetViews>
  <sheetFormatPr defaultColWidth="9.140625" defaultRowHeight="15"/>
  <cols>
    <col min="2" max="2" width="17.7109375" style="0" customWidth="1"/>
    <col min="3" max="3" width="13.421875" style="0" customWidth="1"/>
    <col min="4" max="4" width="12.57421875" style="0" customWidth="1"/>
    <col min="7" max="7" width="11.8515625" style="0" bestFit="1" customWidth="1"/>
  </cols>
  <sheetData>
    <row r="6" spans="2:4" ht="15">
      <c r="B6" s="54" t="s">
        <v>22</v>
      </c>
      <c r="C6" s="55"/>
      <c r="D6" s="56"/>
    </row>
    <row r="7" spans="2:7" ht="17.25">
      <c r="B7" s="57" t="s">
        <v>23</v>
      </c>
      <c r="C7" s="58"/>
      <c r="D7" s="59"/>
      <c r="F7" t="s">
        <v>58</v>
      </c>
      <c r="G7" t="s">
        <v>57</v>
      </c>
    </row>
    <row r="8" spans="2:7" ht="15">
      <c r="B8" s="23" t="s">
        <v>9</v>
      </c>
      <c r="C8" s="23" t="s">
        <v>54</v>
      </c>
      <c r="D8" s="23" t="s">
        <v>55</v>
      </c>
      <c r="E8" s="43" t="s">
        <v>59</v>
      </c>
      <c r="F8" s="43" t="s">
        <v>56</v>
      </c>
      <c r="G8" s="43" t="s">
        <v>70</v>
      </c>
    </row>
    <row r="9" spans="2:7" ht="15">
      <c r="B9" s="24" t="s">
        <v>10</v>
      </c>
      <c r="C9" s="25">
        <v>0.0332</v>
      </c>
      <c r="D9" s="25">
        <v>0.0316</v>
      </c>
      <c r="E9">
        <f>_xlfn.STDEV.S(D9,C9)</f>
        <v>0.0011313708498984741</v>
      </c>
      <c r="F9">
        <f>COUNT(C9:D9)-1</f>
        <v>1</v>
      </c>
      <c r="G9">
        <f>E9^2*F9</f>
        <v>1.2799999999999956E-06</v>
      </c>
    </row>
    <row r="10" spans="2:7" ht="15">
      <c r="B10" s="24" t="s">
        <v>11</v>
      </c>
      <c r="C10" s="25">
        <v>0.0399</v>
      </c>
      <c r="D10" s="25">
        <v>0.0387</v>
      </c>
      <c r="E10">
        <f aca="true" t="shared" si="0" ref="E10:E20">_xlfn.STDEV.S(D10,C10)</f>
        <v>0.0008485281374238569</v>
      </c>
      <c r="F10">
        <f aca="true" t="shared" si="1" ref="F10:F20">COUNT(C10:D10)-1</f>
        <v>1</v>
      </c>
      <c r="G10">
        <f aca="true" t="shared" si="2" ref="G10:G20">E10^2*F10</f>
        <v>7.199999999999998E-07</v>
      </c>
    </row>
    <row r="11" spans="2:7" ht="15">
      <c r="B11" s="24" t="s">
        <v>12</v>
      </c>
      <c r="C11" s="25">
        <v>0.0384</v>
      </c>
      <c r="D11" s="25">
        <v>0.0394</v>
      </c>
      <c r="E11">
        <f t="shared" si="0"/>
        <v>0.0007071067811865482</v>
      </c>
      <c r="F11">
        <f t="shared" si="1"/>
        <v>1</v>
      </c>
      <c r="G11">
        <f t="shared" si="2"/>
        <v>5.000000000000009E-07</v>
      </c>
    </row>
    <row r="12" spans="2:7" ht="15">
      <c r="B12" s="24" t="s">
        <v>13</v>
      </c>
      <c r="C12" s="25">
        <v>0.0399</v>
      </c>
      <c r="D12" s="25">
        <v>0.0394</v>
      </c>
      <c r="E12">
        <f t="shared" si="0"/>
        <v>0.0003535533905932741</v>
      </c>
      <c r="F12">
        <f t="shared" si="1"/>
        <v>1</v>
      </c>
      <c r="G12">
        <f t="shared" si="2"/>
        <v>1.2500000000000023E-07</v>
      </c>
    </row>
    <row r="13" spans="2:7" ht="15">
      <c r="B13" s="24" t="s">
        <v>14</v>
      </c>
      <c r="C13" s="25">
        <v>0.04411</v>
      </c>
      <c r="D13" s="25">
        <v>0.04159</v>
      </c>
      <c r="E13">
        <f t="shared" si="0"/>
        <v>0.0017819090885901007</v>
      </c>
      <c r="F13">
        <f t="shared" si="1"/>
        <v>1</v>
      </c>
      <c r="G13">
        <f t="shared" si="2"/>
        <v>3.175200000000003E-06</v>
      </c>
    </row>
    <row r="14" spans="2:7" ht="15">
      <c r="B14" s="24" t="s">
        <v>15</v>
      </c>
      <c r="C14" s="25">
        <v>0.0415</v>
      </c>
      <c r="D14" s="25">
        <v>0.0425</v>
      </c>
      <c r="E14">
        <f t="shared" si="0"/>
        <v>0.0007071067811865482</v>
      </c>
      <c r="F14">
        <f t="shared" si="1"/>
        <v>1</v>
      </c>
      <c r="G14">
        <f t="shared" si="2"/>
        <v>5.000000000000009E-07</v>
      </c>
    </row>
    <row r="15" spans="2:7" ht="15">
      <c r="B15" s="24" t="s">
        <v>16</v>
      </c>
      <c r="C15" s="25">
        <v>0.0475</v>
      </c>
      <c r="D15" s="25">
        <v>0.0505</v>
      </c>
      <c r="E15">
        <f t="shared" si="0"/>
        <v>0.0021213203435596446</v>
      </c>
      <c r="F15">
        <f t="shared" si="1"/>
        <v>1</v>
      </c>
      <c r="G15">
        <f t="shared" si="2"/>
        <v>4.500000000000009E-06</v>
      </c>
    </row>
    <row r="16" spans="2:7" ht="15">
      <c r="B16" s="24" t="s">
        <v>17</v>
      </c>
      <c r="C16" s="25">
        <v>0.0282</v>
      </c>
      <c r="D16" s="25">
        <v>0.0289</v>
      </c>
      <c r="E16">
        <f t="shared" si="0"/>
        <v>0.0004949747468305827</v>
      </c>
      <c r="F16">
        <f t="shared" si="1"/>
        <v>1</v>
      </c>
      <c r="G16">
        <f t="shared" si="2"/>
        <v>2.449999999999995E-07</v>
      </c>
    </row>
    <row r="17" spans="2:7" ht="15">
      <c r="B17" s="24" t="s">
        <v>18</v>
      </c>
      <c r="C17" s="25">
        <v>0.05467</v>
      </c>
      <c r="D17" s="25">
        <v>0.05241</v>
      </c>
      <c r="E17">
        <f t="shared" si="0"/>
        <v>0.0015980613254816009</v>
      </c>
      <c r="F17">
        <f t="shared" si="1"/>
        <v>1</v>
      </c>
      <c r="G17">
        <f t="shared" si="2"/>
        <v>2.553800000000011E-06</v>
      </c>
    </row>
    <row r="18" spans="2:7" ht="15">
      <c r="B18" s="24" t="s">
        <v>19</v>
      </c>
      <c r="C18" s="25">
        <v>0.0332</v>
      </c>
      <c r="D18" s="25">
        <v>0.0344</v>
      </c>
      <c r="E18">
        <f t="shared" si="0"/>
        <v>0.0008485281374238569</v>
      </c>
      <c r="F18">
        <f t="shared" si="1"/>
        <v>1</v>
      </c>
      <c r="G18">
        <f t="shared" si="2"/>
        <v>7.199999999999998E-07</v>
      </c>
    </row>
    <row r="19" spans="2:7" ht="15">
      <c r="B19" s="24" t="s">
        <v>20</v>
      </c>
      <c r="C19" s="25">
        <v>0.0471</v>
      </c>
      <c r="D19" s="25">
        <v>0.0412</v>
      </c>
      <c r="E19">
        <f t="shared" si="0"/>
        <v>0.004171930009000632</v>
      </c>
      <c r="F19">
        <f t="shared" si="1"/>
        <v>1</v>
      </c>
      <c r="G19">
        <f t="shared" si="2"/>
        <v>1.740500000000001E-05</v>
      </c>
    </row>
    <row r="20" spans="2:7" ht="15">
      <c r="B20" s="24" t="s">
        <v>21</v>
      </c>
      <c r="C20" s="25">
        <v>0.0426</v>
      </c>
      <c r="D20" s="25">
        <v>0.0433</v>
      </c>
      <c r="E20">
        <f t="shared" si="0"/>
        <v>0.0004949747468305827</v>
      </c>
      <c r="F20">
        <f t="shared" si="1"/>
        <v>1</v>
      </c>
      <c r="G20">
        <f t="shared" si="2"/>
        <v>2.449999999999995E-07</v>
      </c>
    </row>
    <row r="21" spans="2:7" ht="14.25">
      <c r="B21" s="5" t="s">
        <v>53</v>
      </c>
      <c r="C21" s="5"/>
      <c r="D21" s="5"/>
      <c r="F21" s="45">
        <f>SUM(F9:F20)</f>
        <v>12</v>
      </c>
      <c r="G21" s="45">
        <f>SUM(G9:G20)</f>
        <v>3.196900000000003E-05</v>
      </c>
    </row>
    <row r="23" spans="2:3" ht="18">
      <c r="B23" s="44" t="s">
        <v>60</v>
      </c>
      <c r="C23">
        <f>SQRT(G21/F21)</f>
        <v>0.001632201989134107</v>
      </c>
    </row>
    <row r="36" spans="3:5" ht="14.25">
      <c r="C36" t="s">
        <v>62</v>
      </c>
      <c r="D36" t="s">
        <v>63</v>
      </c>
      <c r="E36" t="s">
        <v>64</v>
      </c>
    </row>
    <row r="37" spans="2:5" ht="14.25">
      <c r="B37" t="s">
        <v>61</v>
      </c>
      <c r="C37">
        <v>0.0521</v>
      </c>
      <c r="D37">
        <v>0.0563</v>
      </c>
      <c r="E37">
        <f>ABS(D37-C37)</f>
        <v>0.004200000000000002</v>
      </c>
    </row>
    <row r="39" ht="14.25">
      <c r="B39" t="s">
        <v>65</v>
      </c>
    </row>
    <row r="40" spans="3:5" ht="14.25">
      <c r="C40">
        <f>2.8*C23</f>
        <v>0.0045701655695755</v>
      </c>
      <c r="E40" t="b">
        <f>E37&lt;C40</f>
        <v>1</v>
      </c>
    </row>
    <row r="41" ht="14.25">
      <c r="E41" t="s">
        <v>66</v>
      </c>
    </row>
    <row r="43" spans="2:4" ht="14.25">
      <c r="B43" t="s">
        <v>74</v>
      </c>
      <c r="C43">
        <f>3.6*C23</f>
        <v>0.005875927160882786</v>
      </c>
      <c r="D43" t="s">
        <v>75</v>
      </c>
    </row>
  </sheetData>
  <sheetProtection/>
  <mergeCells count="2">
    <mergeCell ref="B6:D6"/>
    <mergeCell ref="B7:D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G30"/>
  <sheetViews>
    <sheetView zoomScale="145" zoomScaleNormal="145" zoomScalePageLayoutView="0" workbookViewId="0" topLeftCell="B4">
      <selection activeCell="C27" sqref="C27"/>
    </sheetView>
  </sheetViews>
  <sheetFormatPr defaultColWidth="9.140625" defaultRowHeight="15"/>
  <sheetData>
    <row r="4" spans="2:4" ht="15">
      <c r="B4" s="54" t="s">
        <v>22</v>
      </c>
      <c r="C4" s="55"/>
      <c r="D4" s="56"/>
    </row>
    <row r="5" spans="2:4" ht="17.25">
      <c r="B5" s="57" t="s">
        <v>23</v>
      </c>
      <c r="C5" s="58"/>
      <c r="D5" s="59"/>
    </row>
    <row r="6" spans="2:4" ht="15">
      <c r="B6" s="23" t="s">
        <v>9</v>
      </c>
      <c r="C6" s="23" t="s">
        <v>54</v>
      </c>
      <c r="D6" s="23" t="s">
        <v>55</v>
      </c>
    </row>
    <row r="7" spans="2:7" ht="15">
      <c r="B7" s="24" t="s">
        <v>10</v>
      </c>
      <c r="C7" s="25">
        <v>0.0332</v>
      </c>
      <c r="D7" s="25">
        <v>0.0316</v>
      </c>
      <c r="F7" t="s">
        <v>71</v>
      </c>
      <c r="G7">
        <v>0.0382</v>
      </c>
    </row>
    <row r="8" spans="2:7" ht="15">
      <c r="B8" s="24" t="s">
        <v>11</v>
      </c>
      <c r="C8" s="25">
        <v>0.0399</v>
      </c>
      <c r="D8" s="25">
        <v>0.0387</v>
      </c>
      <c r="F8" t="s">
        <v>61</v>
      </c>
      <c r="G8">
        <v>0.0563</v>
      </c>
    </row>
    <row r="9" spans="2:4" ht="15">
      <c r="B9" s="24" t="s">
        <v>12</v>
      </c>
      <c r="C9" s="25">
        <v>0.0384</v>
      </c>
      <c r="D9" s="25">
        <v>0.0394</v>
      </c>
    </row>
    <row r="10" spans="2:4" ht="15">
      <c r="B10" s="24" t="s">
        <v>13</v>
      </c>
      <c r="C10" s="25">
        <v>0.0399</v>
      </c>
      <c r="D10" s="25">
        <v>0.0394</v>
      </c>
    </row>
    <row r="11" spans="2:4" ht="15">
      <c r="B11" s="24" t="s">
        <v>14</v>
      </c>
      <c r="C11" s="25">
        <v>0.04411</v>
      </c>
      <c r="D11" s="25">
        <v>0.04159</v>
      </c>
    </row>
    <row r="12" spans="2:4" ht="15">
      <c r="B12" s="24" t="s">
        <v>15</v>
      </c>
      <c r="C12" s="25">
        <v>0.0415</v>
      </c>
      <c r="D12" s="25">
        <v>0.0425</v>
      </c>
    </row>
    <row r="13" spans="2:4" ht="15">
      <c r="B13" s="24" t="s">
        <v>16</v>
      </c>
      <c r="C13" s="25">
        <v>0.0475</v>
      </c>
      <c r="D13" s="25">
        <v>0.0505</v>
      </c>
    </row>
    <row r="14" spans="2:4" ht="15">
      <c r="B14" s="24" t="s">
        <v>17</v>
      </c>
      <c r="C14" s="25">
        <v>0.0282</v>
      </c>
      <c r="D14" s="25">
        <v>0.0289</v>
      </c>
    </row>
    <row r="15" spans="2:4" ht="15">
      <c r="B15" s="24" t="s">
        <v>18</v>
      </c>
      <c r="C15" s="25">
        <v>0.05467</v>
      </c>
      <c r="D15" s="25">
        <v>0.05241</v>
      </c>
    </row>
    <row r="16" spans="2:4" ht="15">
      <c r="B16" s="24" t="s">
        <v>19</v>
      </c>
      <c r="C16" s="25">
        <v>0.0332</v>
      </c>
      <c r="D16" s="25">
        <v>0.0344</v>
      </c>
    </row>
    <row r="17" spans="2:4" ht="15">
      <c r="B17" s="24" t="s">
        <v>20</v>
      </c>
      <c r="C17" s="25">
        <v>0.0471</v>
      </c>
      <c r="D17" s="25">
        <v>0.0412</v>
      </c>
    </row>
    <row r="18" spans="2:4" ht="15">
      <c r="B18" s="24" t="s">
        <v>21</v>
      </c>
      <c r="C18" s="25">
        <v>0.0426</v>
      </c>
      <c r="D18" s="25">
        <v>0.0433</v>
      </c>
    </row>
    <row r="19" spans="2:4" ht="14.25">
      <c r="B19" s="5" t="s">
        <v>53</v>
      </c>
      <c r="C19" s="5"/>
      <c r="D19" s="5"/>
    </row>
    <row r="21" spans="2:4" ht="15">
      <c r="B21" s="44" t="s">
        <v>69</v>
      </c>
      <c r="C21">
        <f>_xlfn.STDEV.S(C7:C18)</f>
        <v>0.007219068604408183</v>
      </c>
      <c r="D21">
        <f>_xlfn.STDEV.S(D7:D18)</f>
        <v>0.006820015329228312</v>
      </c>
    </row>
    <row r="22" spans="2:4" ht="15">
      <c r="B22" s="44" t="s">
        <v>68</v>
      </c>
      <c r="C22">
        <f>COUNT(C7:C18)-1</f>
        <v>11</v>
      </c>
      <c r="D22">
        <f>COUNT(D7:D18)-1</f>
        <v>11</v>
      </c>
    </row>
    <row r="23" spans="2:4" ht="15">
      <c r="B23" s="44" t="s">
        <v>76</v>
      </c>
      <c r="C23">
        <f>C21^2*C22</f>
        <v>0.000573264466666671</v>
      </c>
      <c r="D23">
        <f>D21^2*D22</f>
        <v>0.0005116387000000007</v>
      </c>
    </row>
    <row r="24" spans="2:3" ht="15">
      <c r="B24" s="44" t="s">
        <v>67</v>
      </c>
      <c r="C24">
        <f>SQRT(SUM(C23:D23)/SUM(C22:D22))</f>
        <v>0.007022377111992102</v>
      </c>
    </row>
    <row r="26" spans="2:3" ht="15">
      <c r="B26" s="44" t="s">
        <v>64</v>
      </c>
      <c r="C26">
        <f>ABS(G8-G7)</f>
        <v>0.018100000000000005</v>
      </c>
    </row>
    <row r="27" spans="2:3" ht="15">
      <c r="B27" s="44" t="s">
        <v>72</v>
      </c>
      <c r="C27">
        <f>C24*2.8</f>
        <v>0.019662655913577885</v>
      </c>
    </row>
    <row r="28" spans="2:3" ht="15">
      <c r="B28" s="44" t="s">
        <v>73</v>
      </c>
      <c r="C28" t="b">
        <f>C26&lt;C27</f>
        <v>1</v>
      </c>
    </row>
    <row r="30" ht="15">
      <c r="B30" s="44"/>
    </row>
  </sheetData>
  <sheetProtection/>
  <mergeCells count="2">
    <mergeCell ref="B4:D4"/>
    <mergeCell ref="B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2006-10-20T13:27:00Z</dcterms:created>
  <dcterms:modified xsi:type="dcterms:W3CDTF">2023-10-27T12:16:16Z</dcterms:modified>
  <cp:category/>
  <cp:version/>
  <cp:contentType/>
  <cp:contentStatus/>
</cp:coreProperties>
</file>